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<sst xmlns="http://schemas.openxmlformats.org/spreadsheetml/2006/main" count="340" uniqueCount="93">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</sst>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="90" zoomScaleNormal="70" zoomScaleSheetLayoutView="90" workbookViewId="0" topLeftCell="A140">
      <selection activeCell="H141" activeCellId="1" sqref="H136 H141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00390625" style="2" customWidth="1"/>
    <col min="5" max="5" width="28.57421875" style="3" customWidth="1"/>
    <col min="6" max="6" width="22.8515625" style="3" customWidth="1"/>
    <col min="7" max="10" width="19.421875" style="3" customWidth="1"/>
    <col min="11" max="16384" width="9.710937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17290.322140000004</v>
      </c>
      <c r="G14" s="21">
        <f>G17</f>
        <v>4246.25714</v>
      </c>
      <c r="H14" s="21">
        <f>H17</f>
        <v>4581.547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17290.322140000004</v>
      </c>
      <c r="G17" s="23">
        <f>G19+G24+G29+G34+G39+G44+G59+G64+G69+G74+G79+G84+G89+G94</f>
        <v>4246.25714</v>
      </c>
      <c r="H17" s="23">
        <f>H19+H24+H29+H34+H39+H44+H59+H64+H69+H74+H79+H84+H89+H94+H102</f>
        <v>4581.547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7494.3308</v>
      </c>
      <c r="G19" s="28">
        <f>SUM(G20:G23)</f>
        <v>1264.8388</v>
      </c>
      <c r="H19" s="28">
        <f>SUM(H20:H23)</f>
        <v>1629.409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7494.3308</v>
      </c>
      <c r="G22" s="29">
        <v>1264.8388</v>
      </c>
      <c r="H22" s="29">
        <v>1629.409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184.0422</v>
      </c>
      <c r="G24" s="28">
        <f>SUM(G25:G28)</f>
        <v>46.1472</v>
      </c>
      <c r="H24" s="28">
        <f>SUM(H25:H28)</f>
        <v>45.965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184.0422</v>
      </c>
      <c r="G27" s="29">
        <v>46.1472</v>
      </c>
      <c r="H27" s="29">
        <v>45.965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551.58</v>
      </c>
      <c r="G29" s="28">
        <f>SUM(G30:G33)</f>
        <v>137.895</v>
      </c>
      <c r="H29" s="28">
        <f>SUM(H30:H33)</f>
        <v>137.895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551.58</v>
      </c>
      <c r="G32" s="29">
        <v>137.895</v>
      </c>
      <c r="H32" s="29">
        <v>137.895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95.517</v>
      </c>
      <c r="G39" s="28">
        <f>SUM(G40:G43)</f>
        <v>63</v>
      </c>
      <c r="H39" s="28">
        <f>SUM(H40:H43)</f>
        <v>32.517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95.517</v>
      </c>
      <c r="G42" s="29">
        <v>63</v>
      </c>
      <c r="H42" s="29">
        <v>32.517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491.70000000000005</v>
      </c>
      <c r="G44" s="28">
        <f>SUM(G45:G48)</f>
        <v>89.1</v>
      </c>
      <c r="H44" s="28">
        <f>SUM(H45:H48)</f>
        <v>231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491.70000000000005</v>
      </c>
      <c r="G47" s="29">
        <f>G52+G57</f>
        <v>89.1</v>
      </c>
      <c r="H47" s="29">
        <f>H52+H57</f>
        <v>231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402.6</v>
      </c>
      <c r="G54" s="28">
        <f>SUM(G55:G58)</f>
        <v>0</v>
      </c>
      <c r="H54" s="28">
        <f>SUM(H55:H58)</f>
        <v>231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402.6</v>
      </c>
      <c r="G57" s="32">
        <v>0</v>
      </c>
      <c r="H57" s="29">
        <f>216+15</f>
        <v>231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427.53144</v>
      </c>
      <c r="G59" s="28">
        <f>SUM(G60:G63)</f>
        <v>70.40244</v>
      </c>
      <c r="H59" s="28">
        <f>SUM(H60:H63)</f>
        <v>114.406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427.53144</v>
      </c>
      <c r="G62" s="29">
        <v>70.40244</v>
      </c>
      <c r="H62" s="29">
        <v>114.406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614.342</v>
      </c>
      <c r="G64" s="28">
        <f>SUM(G65:G68)</f>
        <v>154.373</v>
      </c>
      <c r="H64" s="28">
        <f>SUM(H65:H68)</f>
        <v>153.323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614.342</v>
      </c>
      <c r="G67" s="29">
        <v>154.373</v>
      </c>
      <c r="H67" s="29">
        <v>153.323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564.39604</v>
      </c>
      <c r="G69" s="28">
        <f>SUM(G70:G73)</f>
        <v>21.86404</v>
      </c>
      <c r="H69" s="28">
        <f>SUM(H70:H73)</f>
        <v>170.844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564.39604</v>
      </c>
      <c r="G72" s="29">
        <v>21.86404</v>
      </c>
      <c r="H72" s="29">
        <f>185.844-15</f>
        <v>170.844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987.8184</v>
      </c>
      <c r="G74" s="34">
        <f>G77</f>
        <v>193.7244</v>
      </c>
      <c r="H74" s="35">
        <f>H77</f>
        <v>264.698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987.8184</v>
      </c>
      <c r="G77" s="36">
        <v>193.7244</v>
      </c>
      <c r="H77" s="36">
        <v>264.698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1035.0434</v>
      </c>
      <c r="G84" s="28">
        <f>G87</f>
        <v>980.4844</v>
      </c>
      <c r="H84" s="28">
        <f>H87</f>
        <v>54.55899999999997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1035.0434</v>
      </c>
      <c r="G87" s="29">
        <v>980.4844</v>
      </c>
      <c r="H87" s="29">
        <f>594.959-180-360.4</f>
        <v>54.55899999999997</v>
      </c>
      <c r="I87" s="29">
        <v>0</v>
      </c>
      <c r="J87" s="29">
        <v>0</v>
      </c>
    </row>
    <row r="88" spans="1:10" ht="36.7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3704.9455900000003</v>
      </c>
      <c r="G89" s="37">
        <f>G90+G91+G92+G93</f>
        <v>961.14259</v>
      </c>
      <c r="H89" s="37">
        <f>H90+H91+H92+H93</f>
        <v>914.601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3704.9455900000003</v>
      </c>
      <c r="G92" s="29">
        <v>961.14259</v>
      </c>
      <c r="H92" s="29">
        <v>914.601</v>
      </c>
      <c r="I92" s="29">
        <v>914.601</v>
      </c>
      <c r="J92" s="29">
        <v>914.601</v>
      </c>
    </row>
    <row r="93" spans="1:10" ht="37.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730.59527</v>
      </c>
      <c r="G94" s="37">
        <f>G95+G96+G97+G98</f>
        <v>161.16527</v>
      </c>
      <c r="H94" s="37">
        <f>H95+H96+H97+H98</f>
        <v>189.81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730.59527</v>
      </c>
      <c r="G97" s="29">
        <v>161.16527</v>
      </c>
      <c r="H97" s="29">
        <v>189.81</v>
      </c>
      <c r="I97" s="29">
        <v>189.81</v>
      </c>
      <c r="J97" s="29">
        <v>189.81</v>
      </c>
    </row>
    <row r="98" spans="1:10" ht="31.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31.5" customHeight="1">
      <c r="A99" s="11" t="s">
        <v>55</v>
      </c>
      <c r="B99" s="11" t="s">
        <v>56</v>
      </c>
      <c r="C99" s="11" t="s">
        <v>10</v>
      </c>
      <c r="D99" s="11" t="s">
        <v>15</v>
      </c>
      <c r="E99" s="20" t="s">
        <v>16</v>
      </c>
      <c r="F99" s="37">
        <f>F100+F101+F102+F103</f>
        <v>0</v>
      </c>
      <c r="G99" s="37">
        <f>G100+G101+G102+G103</f>
        <v>0</v>
      </c>
      <c r="H99" s="37">
        <f>H100+H101+H102+H103</f>
        <v>540.4</v>
      </c>
      <c r="I99" s="37">
        <f>I100+I101+I102+I103</f>
        <v>0</v>
      </c>
      <c r="J99" s="37">
        <f>J100+J101+J102+J103</f>
        <v>0</v>
      </c>
    </row>
    <row r="100" spans="1:10" ht="31.5" customHeight="1">
      <c r="A100" s="11"/>
      <c r="B100" s="11"/>
      <c r="C100" s="11"/>
      <c r="D100" s="11"/>
      <c r="E100" s="22" t="s">
        <v>17</v>
      </c>
      <c r="F100" s="42"/>
      <c r="G100" s="43"/>
      <c r="H100" s="44"/>
      <c r="I100" s="44"/>
      <c r="J100" s="45"/>
    </row>
    <row r="101" spans="1:10" ht="31.5" customHeight="1">
      <c r="A101" s="11"/>
      <c r="B101" s="11"/>
      <c r="C101" s="11"/>
      <c r="D101" s="11"/>
      <c r="E101" s="22" t="s">
        <v>18</v>
      </c>
      <c r="F101" s="42"/>
      <c r="G101" s="43"/>
      <c r="H101" s="44"/>
      <c r="I101" s="44"/>
      <c r="J101" s="45"/>
    </row>
    <row r="102" spans="1:10" ht="31.5" customHeight="1">
      <c r="A102" s="11"/>
      <c r="B102" s="11"/>
      <c r="C102" s="11"/>
      <c r="D102" s="11"/>
      <c r="E102" s="40" t="s">
        <v>19</v>
      </c>
      <c r="F102" s="36">
        <v>0</v>
      </c>
      <c r="G102" s="36">
        <v>0</v>
      </c>
      <c r="H102" s="36">
        <f>180+360.4</f>
        <v>540.4</v>
      </c>
      <c r="I102" s="32">
        <v>0</v>
      </c>
      <c r="J102" s="32">
        <v>0</v>
      </c>
    </row>
    <row r="103" spans="1:10" ht="31.5" customHeight="1">
      <c r="A103" s="11"/>
      <c r="B103" s="11"/>
      <c r="C103" s="11"/>
      <c r="D103" s="11"/>
      <c r="E103" s="27" t="s">
        <v>20</v>
      </c>
      <c r="F103" s="42"/>
      <c r="G103" s="43"/>
      <c r="H103" s="44"/>
      <c r="I103" s="44"/>
      <c r="J103" s="45"/>
    </row>
    <row r="104" spans="1:10" ht="23.25" customHeight="1">
      <c r="A104" s="18">
        <v>2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1">
        <f>F105+F106+F107+F108</f>
        <v>1999.9769999999999</v>
      </c>
      <c r="G104" s="21">
        <f>G105+G106+G107+G108</f>
        <v>499.977</v>
      </c>
      <c r="H104" s="21">
        <f>H105+H106+H107+H108</f>
        <v>500</v>
      </c>
      <c r="I104" s="21">
        <f>I105+I106+I107+I108</f>
        <v>500</v>
      </c>
      <c r="J104" s="21">
        <f>J105+J106+J107+J108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4"/>
      <c r="I106" s="24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F112</f>
        <v>1999.9769999999999</v>
      </c>
      <c r="G107" s="23">
        <f>G112</f>
        <v>499.977</v>
      </c>
      <c r="H107" s="23">
        <f>H112</f>
        <v>500</v>
      </c>
      <c r="I107" s="23">
        <f>I112</f>
        <v>500</v>
      </c>
      <c r="J107" s="23">
        <f>J112</f>
        <v>500</v>
      </c>
    </row>
    <row r="108" spans="1:10" ht="23.25" customHeight="1">
      <c r="A108" s="18"/>
      <c r="B108" s="11"/>
      <c r="C108" s="11"/>
      <c r="D108" s="19"/>
      <c r="E108" s="27" t="s">
        <v>20</v>
      </c>
      <c r="F108" s="23"/>
      <c r="G108" s="24"/>
      <c r="H108" s="24"/>
      <c r="I108" s="24"/>
      <c r="J108" s="26"/>
    </row>
    <row r="109" spans="1:10" ht="23.25" customHeight="1">
      <c r="A109" s="18" t="s">
        <v>58</v>
      </c>
      <c r="B109" s="11" t="s">
        <v>59</v>
      </c>
      <c r="C109" s="11" t="s">
        <v>14</v>
      </c>
      <c r="D109" s="19" t="s">
        <v>15</v>
      </c>
      <c r="E109" s="20" t="s">
        <v>16</v>
      </c>
      <c r="F109" s="28">
        <f>F113+F112+F111+F110</f>
        <v>1999.9769999999999</v>
      </c>
      <c r="G109" s="28">
        <f>G113+G112+G111+G110</f>
        <v>499.977</v>
      </c>
      <c r="H109" s="28">
        <f>H113+H112+H111+H110</f>
        <v>500</v>
      </c>
      <c r="I109" s="28">
        <f>I113+I112+I111+I110</f>
        <v>500</v>
      </c>
      <c r="J109" s="28">
        <f>J113+J112+J111+J110</f>
        <v>500</v>
      </c>
    </row>
    <row r="110" spans="1:10" ht="23.25" customHeight="1">
      <c r="A110" s="18"/>
      <c r="B110" s="11"/>
      <c r="C110" s="11"/>
      <c r="D110" s="19"/>
      <c r="E110" s="22" t="s">
        <v>17</v>
      </c>
      <c r="F110" s="23"/>
      <c r="G110" s="24"/>
      <c r="H110" s="24"/>
      <c r="I110" s="24"/>
      <c r="J110" s="26"/>
    </row>
    <row r="111" spans="1:10" ht="23.25" customHeight="1">
      <c r="A111" s="18"/>
      <c r="B111" s="11"/>
      <c r="C111" s="11"/>
      <c r="D111" s="19"/>
      <c r="E111" s="22" t="s">
        <v>18</v>
      </c>
      <c r="F111" s="23"/>
      <c r="G111" s="24"/>
      <c r="H111" s="25"/>
      <c r="I111" s="25"/>
      <c r="J111" s="26"/>
    </row>
    <row r="112" spans="1:10" ht="23.25" customHeight="1">
      <c r="A112" s="18"/>
      <c r="B112" s="11"/>
      <c r="C112" s="11"/>
      <c r="D112" s="19"/>
      <c r="E112" s="22" t="s">
        <v>19</v>
      </c>
      <c r="F112" s="23">
        <f>G112+H112+I112+J112</f>
        <v>1999.9769999999999</v>
      </c>
      <c r="G112" s="29">
        <v>499.977</v>
      </c>
      <c r="H112" s="29">
        <v>500</v>
      </c>
      <c r="I112" s="29">
        <v>500</v>
      </c>
      <c r="J112" s="29">
        <v>500</v>
      </c>
    </row>
    <row r="113" spans="1:10" ht="32.25" customHeight="1">
      <c r="A113" s="18"/>
      <c r="B113" s="11"/>
      <c r="C113" s="11"/>
      <c r="D113" s="19"/>
      <c r="E113" s="27" t="s">
        <v>20</v>
      </c>
      <c r="F113" s="46"/>
      <c r="G113" s="24"/>
      <c r="H113" s="25"/>
      <c r="I113" s="25"/>
      <c r="J113" s="26"/>
    </row>
    <row r="114" spans="1:10" ht="23.25" customHeight="1">
      <c r="A114" s="18">
        <v>3</v>
      </c>
      <c r="B114" s="11" t="s">
        <v>60</v>
      </c>
      <c r="C114" s="11" t="s">
        <v>14</v>
      </c>
      <c r="D114" s="11" t="s">
        <v>61</v>
      </c>
      <c r="E114" s="20" t="s">
        <v>16</v>
      </c>
      <c r="F114" s="21">
        <f>F115+F116+F117+F118</f>
        <v>5079.408</v>
      </c>
      <c r="G114" s="21">
        <f>G115+G116+G117+G118</f>
        <v>1224.313</v>
      </c>
      <c r="H114" s="21">
        <f>H115+H116+H117+H118</f>
        <v>2886.2450000000003</v>
      </c>
      <c r="I114" s="21">
        <f>I115+I116+I117+I118</f>
        <v>621.9</v>
      </c>
      <c r="J114" s="21">
        <f>J115+J116+J117+J118</f>
        <v>346.95</v>
      </c>
    </row>
    <row r="115" spans="1:10" ht="18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18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0" ht="18" customHeight="1">
      <c r="A117" s="18"/>
      <c r="B117" s="11"/>
      <c r="C117" s="11"/>
      <c r="D117" s="11"/>
      <c r="E117" s="22" t="s">
        <v>19</v>
      </c>
      <c r="F117" s="23">
        <f>G117+H117+I117+J117</f>
        <v>5079.408</v>
      </c>
      <c r="G117" s="29">
        <f>G122</f>
        <v>1224.313</v>
      </c>
      <c r="H117" s="29">
        <f>H122</f>
        <v>2886.2450000000003</v>
      </c>
      <c r="I117" s="29">
        <f>I122</f>
        <v>621.9</v>
      </c>
      <c r="J117" s="29">
        <f>J122</f>
        <v>346.95</v>
      </c>
    </row>
    <row r="118" spans="1:10" ht="128.25" customHeight="1">
      <c r="A118" s="18"/>
      <c r="B118" s="11"/>
      <c r="C118" s="11"/>
      <c r="D118" s="11"/>
      <c r="E118" s="27" t="s">
        <v>20</v>
      </c>
      <c r="F118" s="23"/>
      <c r="G118" s="24"/>
      <c r="H118" s="24"/>
      <c r="I118" s="24"/>
      <c r="J118" s="26"/>
    </row>
    <row r="119" spans="1:10" ht="23.25" customHeight="1">
      <c r="A119" s="18" t="s">
        <v>62</v>
      </c>
      <c r="B119" s="11" t="s">
        <v>63</v>
      </c>
      <c r="C119" s="11" t="s">
        <v>14</v>
      </c>
      <c r="D119" s="11" t="s">
        <v>61</v>
      </c>
      <c r="E119" s="20" t="s">
        <v>16</v>
      </c>
      <c r="F119" s="21">
        <f>F120+F121+F122+F123</f>
        <v>5079.408</v>
      </c>
      <c r="G119" s="21">
        <f>G120+G121+G122+G123</f>
        <v>1224.313</v>
      </c>
      <c r="H119" s="21">
        <f>H120+H121+H122+H123</f>
        <v>2886.2450000000003</v>
      </c>
      <c r="I119" s="21">
        <f>I120+I121+I122+I123</f>
        <v>621.9</v>
      </c>
      <c r="J119" s="21">
        <f>J120+J121+J122+J123</f>
        <v>346.95</v>
      </c>
    </row>
    <row r="120" spans="1:10" ht="23.25" customHeight="1">
      <c r="A120" s="18"/>
      <c r="B120" s="11"/>
      <c r="C120" s="11"/>
      <c r="D120" s="11"/>
      <c r="E120" s="22" t="s">
        <v>17</v>
      </c>
      <c r="F120" s="23"/>
      <c r="G120" s="24"/>
      <c r="H120" s="24"/>
      <c r="I120" s="24"/>
      <c r="J120" s="26"/>
    </row>
    <row r="121" spans="1:10" ht="23.25" customHeight="1">
      <c r="A121" s="18"/>
      <c r="B121" s="11"/>
      <c r="C121" s="11"/>
      <c r="D121" s="11"/>
      <c r="E121" s="22" t="s">
        <v>18</v>
      </c>
      <c r="F121" s="23"/>
      <c r="G121" s="24"/>
      <c r="H121" s="24"/>
      <c r="I121" s="24"/>
      <c r="J121" s="26"/>
    </row>
    <row r="122" spans="1:11" ht="23.25" customHeight="1">
      <c r="A122" s="18"/>
      <c r="B122" s="11"/>
      <c r="C122" s="11"/>
      <c r="D122" s="11"/>
      <c r="E122" s="22" t="s">
        <v>19</v>
      </c>
      <c r="F122" s="23">
        <f>G122+H122+I122+J122</f>
        <v>5079.408</v>
      </c>
      <c r="G122" s="29">
        <v>1224.313</v>
      </c>
      <c r="H122" s="29">
        <f>50.112+2275.233+300+260.9</f>
        <v>2886.2450000000003</v>
      </c>
      <c r="I122" s="29">
        <f>621.9</f>
        <v>621.9</v>
      </c>
      <c r="J122" s="29">
        <f>346.95</f>
        <v>346.95</v>
      </c>
      <c r="K122" s="26" t="s">
        <v>64</v>
      </c>
    </row>
    <row r="123" spans="1:10" ht="114.75" customHeight="1">
      <c r="A123" s="18"/>
      <c r="B123" s="11"/>
      <c r="C123" s="11"/>
      <c r="D123" s="11"/>
      <c r="E123" s="27" t="s">
        <v>20</v>
      </c>
      <c r="F123" s="46"/>
      <c r="G123" s="24"/>
      <c r="H123" s="25"/>
      <c r="I123" s="25"/>
      <c r="J123" s="26"/>
    </row>
    <row r="124" spans="1:10" ht="23.25" customHeight="1">
      <c r="A124" s="18">
        <v>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1">
        <f>F125+F126+F127</f>
        <v>1528898.76779</v>
      </c>
      <c r="G124" s="28">
        <f>SUM(G125:G128)</f>
        <v>420828.63894</v>
      </c>
      <c r="H124" s="28">
        <f>SUM(H125:H128)</f>
        <v>415461.18185</v>
      </c>
      <c r="I124" s="28">
        <f>SUM(I125:I128)</f>
        <v>344774.327</v>
      </c>
      <c r="J124" s="28">
        <f>SUM(J125:J128)</f>
        <v>347834.62000000005</v>
      </c>
    </row>
    <row r="125" spans="1:10" ht="23.25" customHeight="1">
      <c r="A125" s="18"/>
      <c r="B125" s="11"/>
      <c r="C125" s="11"/>
      <c r="D125" s="11"/>
      <c r="E125" s="22" t="s">
        <v>17</v>
      </c>
      <c r="F125" s="47">
        <f aca="true" t="shared" si="0" ref="F125:F127">G125+H125+I125+J125</f>
        <v>117469.56442999998</v>
      </c>
      <c r="G125" s="47">
        <v>51392.92243</v>
      </c>
      <c r="H125" s="47">
        <f>H165+H175+H180+H190</f>
        <v>45095.58</v>
      </c>
      <c r="I125" s="47">
        <f>I165+I175+I180+I190</f>
        <v>10284.836</v>
      </c>
      <c r="J125" s="47">
        <f>J165+J175+J180+J190</f>
        <v>10696.226</v>
      </c>
    </row>
    <row r="126" spans="1:10" ht="23.25" customHeight="1">
      <c r="A126" s="18"/>
      <c r="B126" s="11"/>
      <c r="C126" s="11"/>
      <c r="D126" s="11"/>
      <c r="E126" s="22" t="s">
        <v>18</v>
      </c>
      <c r="F126" s="47">
        <f t="shared" si="0"/>
        <v>1411225.11236</v>
      </c>
      <c r="G126" s="47">
        <v>369258.00551</v>
      </c>
      <c r="H126" s="47">
        <f>H136+H141+H146+H151+H156+H161+H171+H186+H191</f>
        <v>370339.22185</v>
      </c>
      <c r="I126" s="47">
        <f>I136+I141+I146+I151+I156+I161+I171+I186+I191</f>
        <v>334489.491</v>
      </c>
      <c r="J126" s="47">
        <f>J136+J141+J146+J151+J156+J161+J171+J186+J191</f>
        <v>337138.39400000003</v>
      </c>
    </row>
    <row r="127" spans="1:10" ht="23.25" customHeight="1">
      <c r="A127" s="18"/>
      <c r="B127" s="11"/>
      <c r="C127" s="11"/>
      <c r="D127" s="11"/>
      <c r="E127" s="22" t="s">
        <v>19</v>
      </c>
      <c r="F127" s="47">
        <f t="shared" si="0"/>
        <v>204.091</v>
      </c>
      <c r="G127" s="47">
        <f>G137+G142+G147+G152+G162+G172+G187+G192+G157</f>
        <v>177.711</v>
      </c>
      <c r="H127" s="47">
        <f>H137+H142+H147+H152+H162+H172+H187+H192+H157</f>
        <v>26.38</v>
      </c>
      <c r="I127" s="47">
        <f>I137+I142+I147+I152+I162+I172+I187+I192+I157</f>
        <v>0</v>
      </c>
      <c r="J127" s="47">
        <f>J137+J142+J147+J152+J162+J172+J187+J192+J157</f>
        <v>0</v>
      </c>
    </row>
    <row r="128" spans="1:10" ht="33" customHeight="1">
      <c r="A128" s="18"/>
      <c r="B128" s="11"/>
      <c r="C128" s="11"/>
      <c r="D128" s="11"/>
      <c r="E128" s="27" t="s">
        <v>20</v>
      </c>
      <c r="F128" s="23"/>
      <c r="G128" s="24"/>
      <c r="H128" s="25"/>
      <c r="I128" s="25"/>
      <c r="J128" s="25"/>
    </row>
    <row r="129" spans="1:10" ht="23.25" customHeight="1">
      <c r="A129" s="18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F139+F134</f>
        <v>104401.22300000001</v>
      </c>
      <c r="G129" s="28">
        <f>SUM(G130:G133)</f>
        <v>26226.994</v>
      </c>
      <c r="H129" s="28">
        <f>SUM(H130:H133)</f>
        <v>26075.663</v>
      </c>
      <c r="I129" s="28">
        <f>SUM(I130:I133)</f>
        <v>26049.283</v>
      </c>
      <c r="J129" s="28">
        <f>SUM(J130:J133)</f>
        <v>26049.283</v>
      </c>
    </row>
    <row r="130" spans="1:10" ht="23.25" customHeight="1">
      <c r="A130" s="18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18"/>
      <c r="B131" s="11"/>
      <c r="C131" s="11"/>
      <c r="D131" s="11"/>
      <c r="E131" s="22" t="s">
        <v>18</v>
      </c>
      <c r="F131" s="23">
        <f aca="true" t="shared" si="1" ref="F131:F132">G131+H131+I131+J131</f>
        <v>104197.132</v>
      </c>
      <c r="G131" s="23">
        <f>G136+G141</f>
        <v>26049.283</v>
      </c>
      <c r="H131" s="23">
        <f>H136+H141</f>
        <v>26049.283</v>
      </c>
      <c r="I131" s="23">
        <f>I136+I141</f>
        <v>26049.283</v>
      </c>
      <c r="J131" s="23">
        <f>J136+J141</f>
        <v>26049.283</v>
      </c>
    </row>
    <row r="132" spans="1:10" ht="23.25" customHeight="1">
      <c r="A132" s="18"/>
      <c r="B132" s="11"/>
      <c r="C132" s="11"/>
      <c r="D132" s="11"/>
      <c r="E132" s="22" t="s">
        <v>19</v>
      </c>
      <c r="F132" s="23">
        <f t="shared" si="1"/>
        <v>204.091</v>
      </c>
      <c r="G132" s="42">
        <f>G142</f>
        <v>177.711</v>
      </c>
      <c r="H132" s="42">
        <f>H142</f>
        <v>26.38</v>
      </c>
      <c r="I132" s="24"/>
      <c r="J132" s="26"/>
    </row>
    <row r="133" spans="1:10" ht="36.75" customHeight="1">
      <c r="A133" s="18"/>
      <c r="B133" s="11"/>
      <c r="C133" s="11"/>
      <c r="D133" s="11"/>
      <c r="E133" s="27" t="s">
        <v>20</v>
      </c>
      <c r="F133" s="21"/>
      <c r="G133" s="24"/>
      <c r="H133" s="24"/>
      <c r="I133" s="24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8">
        <f>SUM(F135:F138)</f>
        <v>90796.16409</v>
      </c>
      <c r="G134" s="28">
        <f>SUM(G135:G138)</f>
        <v>22651.55</v>
      </c>
      <c r="H134" s="28">
        <f>SUM(H135:H138)</f>
        <v>22841.51409</v>
      </c>
      <c r="I134" s="28">
        <f>SUM(I135:I138)</f>
        <v>22651.55</v>
      </c>
      <c r="J134" s="28">
        <f>SUM(J135:J138)</f>
        <v>22651.55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>G136+H136+I136+J136</f>
        <v>90796.16409</v>
      </c>
      <c r="G136" s="29">
        <v>22651.55</v>
      </c>
      <c r="H136" s="29">
        <f>22651.55+189.96409</f>
        <v>22841.51409</v>
      </c>
      <c r="I136" s="29">
        <v>22651.55</v>
      </c>
      <c r="J136" s="29">
        <v>22651.55</v>
      </c>
    </row>
    <row r="137" spans="1:10" ht="23.25" customHeight="1">
      <c r="A137" s="31"/>
      <c r="B137" s="11"/>
      <c r="C137" s="11"/>
      <c r="D137" s="11"/>
      <c r="E137" s="22" t="s">
        <v>19</v>
      </c>
      <c r="F137" s="21"/>
      <c r="G137" s="24"/>
      <c r="H137" s="25"/>
      <c r="I137" s="25"/>
      <c r="J137" s="26"/>
    </row>
    <row r="138" spans="1:10" ht="36" customHeight="1">
      <c r="A138" s="31"/>
      <c r="B138" s="11"/>
      <c r="C138" s="11"/>
      <c r="D138" s="11"/>
      <c r="E138" s="27" t="s">
        <v>20</v>
      </c>
      <c r="F138" s="21"/>
      <c r="G138" s="24"/>
      <c r="H138" s="25"/>
      <c r="I138" s="25"/>
      <c r="J138" s="26"/>
    </row>
    <row r="139" spans="1:10" ht="23.25" customHeight="1">
      <c r="A139" s="31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1">
        <f>F141+F142</f>
        <v>13605.058910000002</v>
      </c>
      <c r="G139" s="28">
        <f>SUM(G140:G143)</f>
        <v>3575.4440000000004</v>
      </c>
      <c r="H139" s="28">
        <f>SUM(H140:H143)</f>
        <v>3234.1489100000003</v>
      </c>
      <c r="I139" s="28">
        <f>SUM(I140:I143)</f>
        <v>3397.733</v>
      </c>
      <c r="J139" s="28">
        <f>SUM(J140:J143)</f>
        <v>3397.733</v>
      </c>
    </row>
    <row r="140" spans="1:10" ht="23.25" customHeight="1">
      <c r="A140" s="31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31"/>
      <c r="B141" s="11"/>
      <c r="C141" s="11"/>
      <c r="D141" s="11"/>
      <c r="E141" s="22" t="s">
        <v>18</v>
      </c>
      <c r="F141" s="23">
        <f aca="true" t="shared" si="2" ref="F141:F142">G141+H141+I141+J141</f>
        <v>13400.967910000001</v>
      </c>
      <c r="G141" s="29">
        <v>3397.733</v>
      </c>
      <c r="H141" s="29">
        <f>3397.733-189.96409</f>
        <v>3207.7689100000002</v>
      </c>
      <c r="I141" s="29">
        <v>3397.733</v>
      </c>
      <c r="J141" s="29">
        <v>3397.733</v>
      </c>
    </row>
    <row r="142" spans="1:10" ht="23.25" customHeight="1">
      <c r="A142" s="31"/>
      <c r="B142" s="11"/>
      <c r="C142" s="11"/>
      <c r="D142" s="11"/>
      <c r="E142" s="22" t="s">
        <v>19</v>
      </c>
      <c r="F142" s="23">
        <f t="shared" si="2"/>
        <v>204.091</v>
      </c>
      <c r="G142" s="42">
        <v>177.711</v>
      </c>
      <c r="H142" s="42">
        <v>26.38</v>
      </c>
      <c r="I142" s="24"/>
      <c r="J142" s="26"/>
    </row>
    <row r="143" spans="1:10" ht="36" customHeight="1">
      <c r="A143" s="31"/>
      <c r="B143" s="11"/>
      <c r="C143" s="11"/>
      <c r="D143" s="11"/>
      <c r="E143" s="27" t="s">
        <v>20</v>
      </c>
      <c r="F143" s="21"/>
      <c r="G143" s="24"/>
      <c r="H143" s="24"/>
      <c r="I143" s="24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40369.723999999995</v>
      </c>
      <c r="G144" s="28">
        <f>SUM(G145:G148)</f>
        <v>9650.344</v>
      </c>
      <c r="H144" s="28">
        <f>SUM(H145:H148)</f>
        <v>9843.451000000001</v>
      </c>
      <c r="I144" s="28">
        <f>SUM(I145:I148)</f>
        <v>10233.297</v>
      </c>
      <c r="J144" s="28">
        <f>SUM(J145:J148)</f>
        <v>10642.632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4"/>
      <c r="I145" s="24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40369.723999999995</v>
      </c>
      <c r="G146" s="29">
        <v>9650.344</v>
      </c>
      <c r="H146" s="29">
        <f>9839.716+3.735</f>
        <v>9843.451000000001</v>
      </c>
      <c r="I146" s="29">
        <v>10233.297</v>
      </c>
      <c r="J146" s="29">
        <v>10642.632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48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632013.98087</v>
      </c>
      <c r="G149" s="28">
        <f>SUM(G150:G153)</f>
        <v>156947.77687</v>
      </c>
      <c r="H149" s="28">
        <f>SUM(H150:H153)</f>
        <v>139842.068</v>
      </c>
      <c r="I149" s="28">
        <f>SUM(I150:I153)</f>
        <v>167612.068</v>
      </c>
      <c r="J149" s="28">
        <f>SUM(J150:J153)</f>
        <v>167612.068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632013.98087</v>
      </c>
      <c r="G151" s="29">
        <v>156947.77687</v>
      </c>
      <c r="H151" s="29">
        <f>167612.068-27770</f>
        <v>139842.068</v>
      </c>
      <c r="I151" s="29">
        <v>167612.068</v>
      </c>
      <c r="J151" s="29">
        <v>167612.068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36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2812.6721500000003</v>
      </c>
      <c r="G154" s="28">
        <f>SUM(G155:G158)</f>
        <v>453.91715</v>
      </c>
      <c r="H154" s="28">
        <f>SUM(H155:H158)</f>
        <v>670.267</v>
      </c>
      <c r="I154" s="28">
        <f>SUM(I155:I158)</f>
        <v>823.592</v>
      </c>
      <c r="J154" s="28">
        <f>SUM(J155:J158)</f>
        <v>864.896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2812.6721500000003</v>
      </c>
      <c r="G156" s="29">
        <v>453.91715</v>
      </c>
      <c r="H156" s="29">
        <f>1332.814-662.547</f>
        <v>670.267</v>
      </c>
      <c r="I156" s="29">
        <v>823.592</v>
      </c>
      <c r="J156" s="29">
        <v>864.896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38.2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14</v>
      </c>
      <c r="D159" s="11" t="s">
        <v>15</v>
      </c>
      <c r="E159" s="20" t="s">
        <v>16</v>
      </c>
      <c r="F159" s="28">
        <f>SUM(F160:F163)</f>
        <v>4132.14356</v>
      </c>
      <c r="G159" s="28">
        <f>SUM(G160:G163)</f>
        <v>982.5577</v>
      </c>
      <c r="H159" s="28">
        <f>SUM(H160:H163)</f>
        <v>977.8078600000001</v>
      </c>
      <c r="I159" s="28">
        <f>SUM(I160:I163)</f>
        <v>1064.597</v>
      </c>
      <c r="J159" s="28">
        <f>SUM(J160:J163)</f>
        <v>1107.181</v>
      </c>
    </row>
    <row r="160" spans="1:10" ht="23.25" customHeight="1">
      <c r="A160" s="18"/>
      <c r="B160" s="11"/>
      <c r="C160" s="11"/>
      <c r="D160" s="11"/>
      <c r="E160" s="22" t="s">
        <v>17</v>
      </c>
      <c r="F160" s="21"/>
      <c r="G160" s="24"/>
      <c r="H160" s="25"/>
      <c r="I160" s="25"/>
      <c r="J160" s="26"/>
    </row>
    <row r="161" spans="1:10" ht="23.25" customHeight="1">
      <c r="A161" s="18"/>
      <c r="B161" s="11"/>
      <c r="C161" s="11"/>
      <c r="D161" s="11"/>
      <c r="E161" s="22" t="s">
        <v>18</v>
      </c>
      <c r="F161" s="23">
        <f>G161+H161+I161+J161</f>
        <v>4132.14356</v>
      </c>
      <c r="G161" s="29">
        <v>982.5577</v>
      </c>
      <c r="H161" s="29">
        <f>1023.562-213.62228+167.86814</f>
        <v>977.8078600000001</v>
      </c>
      <c r="I161" s="29">
        <v>1064.597</v>
      </c>
      <c r="J161" s="29">
        <v>1107.181</v>
      </c>
    </row>
    <row r="162" spans="1:10" ht="23.25" customHeight="1">
      <c r="A162" s="18"/>
      <c r="B162" s="11"/>
      <c r="C162" s="11"/>
      <c r="D162" s="11"/>
      <c r="E162" s="22" t="s">
        <v>19</v>
      </c>
      <c r="F162" s="21"/>
      <c r="G162" s="24"/>
      <c r="H162" s="25"/>
      <c r="I162" s="25"/>
      <c r="J162" s="26"/>
    </row>
    <row r="163" spans="1:10" ht="33" customHeight="1">
      <c r="A163" s="18"/>
      <c r="B163" s="11"/>
      <c r="C163" s="11"/>
      <c r="D163" s="11"/>
      <c r="E163" s="27" t="s">
        <v>20</v>
      </c>
      <c r="F163" s="21"/>
      <c r="G163" s="24"/>
      <c r="H163" s="25"/>
      <c r="I163" s="25"/>
      <c r="J163" s="26"/>
    </row>
    <row r="164" spans="1:10" ht="23.25" customHeight="1">
      <c r="A164" s="18" t="s">
        <v>80</v>
      </c>
      <c r="B164" s="11" t="s">
        <v>81</v>
      </c>
      <c r="C164" s="11" t="s">
        <v>31</v>
      </c>
      <c r="D164" s="11" t="s">
        <v>15</v>
      </c>
      <c r="E164" s="48" t="s">
        <v>16</v>
      </c>
      <c r="F164" s="49">
        <f>SUM(F165:F168)</f>
        <v>77226.636</v>
      </c>
      <c r="G164" s="49">
        <f>SUM(G165:G168)</f>
        <v>41020.323</v>
      </c>
      <c r="H164" s="49">
        <f>SUM(H165:H168)</f>
        <v>36206.313</v>
      </c>
      <c r="I164" s="49">
        <f>SUM(I165:I168)</f>
        <v>0</v>
      </c>
      <c r="J164" s="49">
        <f>SUM(J165:J168)</f>
        <v>0</v>
      </c>
    </row>
    <row r="165" spans="1:10" ht="23.25" customHeight="1">
      <c r="A165" s="18"/>
      <c r="B165" s="11"/>
      <c r="C165" s="11"/>
      <c r="D165" s="11"/>
      <c r="E165" s="22" t="s">
        <v>17</v>
      </c>
      <c r="F165" s="23">
        <f>G165+H165+I165+J165</f>
        <v>77226.636</v>
      </c>
      <c r="G165" s="29">
        <v>41020.323</v>
      </c>
      <c r="H165" s="29">
        <f>48118.922-24646.277+7091.999+5641.669</f>
        <v>36206.313</v>
      </c>
      <c r="I165" s="29">
        <f>48118.922-48118.922</f>
        <v>0</v>
      </c>
      <c r="J165" s="29">
        <f>48118.922-48118.922</f>
        <v>0</v>
      </c>
    </row>
    <row r="166" spans="1:10" ht="23.25" customHeight="1">
      <c r="A166" s="18"/>
      <c r="B166" s="11"/>
      <c r="C166" s="11"/>
      <c r="D166" s="11"/>
      <c r="E166" s="22" t="s">
        <v>18</v>
      </c>
      <c r="F166" s="29"/>
      <c r="G166" s="24"/>
      <c r="H166" s="24"/>
      <c r="I166" s="24"/>
      <c r="J166" s="26"/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4"/>
      <c r="I167" s="24"/>
      <c r="J167" s="26"/>
    </row>
    <row r="168" spans="1:10" ht="34.5" customHeight="1">
      <c r="A168" s="18"/>
      <c r="B168" s="11"/>
      <c r="C168" s="11"/>
      <c r="D168" s="11"/>
      <c r="E168" s="27" t="s">
        <v>20</v>
      </c>
      <c r="F168" s="29"/>
      <c r="G168" s="24"/>
      <c r="H168" s="24"/>
      <c r="I168" s="24"/>
      <c r="J168" s="26"/>
    </row>
    <row r="169" spans="1:10" ht="23.25" customHeight="1">
      <c r="A169" s="18" t="s">
        <v>82</v>
      </c>
      <c r="B169" s="11" t="s">
        <v>83</v>
      </c>
      <c r="C169" s="11" t="s">
        <v>14</v>
      </c>
      <c r="D169" s="11" t="s">
        <v>15</v>
      </c>
      <c r="E169" s="20" t="s">
        <v>16</v>
      </c>
      <c r="F169" s="28">
        <f>SUM(F170:F173)</f>
        <v>488320.86899999995</v>
      </c>
      <c r="G169" s="28">
        <f>SUM(G170:G173)</f>
        <v>102312.881</v>
      </c>
      <c r="H169" s="28">
        <f>SUM(H170:H173)</f>
        <v>126439</v>
      </c>
      <c r="I169" s="28">
        <f>SUM(I170:I173)</f>
        <v>128706.654</v>
      </c>
      <c r="J169" s="28">
        <f>SUM(J170:J173)</f>
        <v>130862.334</v>
      </c>
    </row>
    <row r="170" spans="1:10" ht="23.25" customHeight="1">
      <c r="A170" s="18"/>
      <c r="B170" s="11"/>
      <c r="C170" s="11"/>
      <c r="D170" s="11"/>
      <c r="E170" s="22" t="s">
        <v>17</v>
      </c>
      <c r="F170" s="29"/>
      <c r="G170" s="24"/>
      <c r="H170" s="25"/>
      <c r="I170" s="25"/>
      <c r="J170" s="26"/>
    </row>
    <row r="171" spans="1:10" ht="23.25" customHeight="1">
      <c r="A171" s="18"/>
      <c r="B171" s="11"/>
      <c r="C171" s="11"/>
      <c r="D171" s="11"/>
      <c r="E171" s="22" t="s">
        <v>18</v>
      </c>
      <c r="F171" s="23">
        <f>G171+H171+I171+J171</f>
        <v>488320.86899999995</v>
      </c>
      <c r="G171" s="29">
        <v>102312.881</v>
      </c>
      <c r="H171" s="29">
        <f>126633.054+4583.447+1760.524-6538.025</f>
        <v>126439</v>
      </c>
      <c r="I171" s="29">
        <v>128706.654</v>
      </c>
      <c r="J171" s="29">
        <v>130862.334</v>
      </c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33.7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9</v>
      </c>
      <c r="D174" s="11" t="s">
        <v>15</v>
      </c>
      <c r="E174" s="20" t="s">
        <v>16</v>
      </c>
      <c r="F174" s="28">
        <f>SUM(F175:F178)</f>
        <v>541.528</v>
      </c>
      <c r="G174" s="28">
        <f>SUM(G175:G178)</f>
        <v>541.528</v>
      </c>
      <c r="H174" s="28">
        <f>SUM(H175:H178)</f>
        <v>0</v>
      </c>
      <c r="I174" s="28">
        <f>SUM(I175:I178)</f>
        <v>0</v>
      </c>
      <c r="J174" s="28">
        <f>SUM(J175:J178)</f>
        <v>0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541.528</v>
      </c>
      <c r="G175" s="29">
        <v>541.528</v>
      </c>
      <c r="H175" s="29">
        <f>1039.491-1039.491</f>
        <v>0</v>
      </c>
      <c r="I175" s="29">
        <f>1081.07-1081.07</f>
        <v>0</v>
      </c>
      <c r="J175" s="29">
        <f>1124.312-1124.312</f>
        <v>0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36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14</v>
      </c>
      <c r="D179" s="11" t="s">
        <v>15</v>
      </c>
      <c r="E179" s="20" t="s">
        <v>16</v>
      </c>
      <c r="F179" s="28">
        <f>SUM(F180:F183)</f>
        <v>38530.41998</v>
      </c>
      <c r="G179" s="28">
        <f>SUM(G180:G183)</f>
        <v>8660.09098</v>
      </c>
      <c r="H179" s="28">
        <f>SUM(H180:H183)</f>
        <v>8889.267</v>
      </c>
      <c r="I179" s="28">
        <f>SUM(I180:I183)</f>
        <v>10284.836</v>
      </c>
      <c r="J179" s="28">
        <f>SUM(J180:J183)</f>
        <v>10696.226</v>
      </c>
    </row>
    <row r="180" spans="1:10" ht="23.25" customHeight="1">
      <c r="A180" s="18"/>
      <c r="B180" s="11"/>
      <c r="C180" s="11"/>
      <c r="D180" s="11"/>
      <c r="E180" s="22" t="s">
        <v>17</v>
      </c>
      <c r="F180" s="23">
        <f>G180+H180+I180+J180</f>
        <v>38530.41998</v>
      </c>
      <c r="G180" s="29">
        <v>8660.09098</v>
      </c>
      <c r="H180" s="29">
        <f>8962.545-73.278</f>
        <v>8889.267</v>
      </c>
      <c r="I180" s="29">
        <f>9321.045+963.791</f>
        <v>10284.836</v>
      </c>
      <c r="J180" s="29">
        <f>10696.226</f>
        <v>10696.226</v>
      </c>
    </row>
    <row r="181" spans="1:10" ht="23.25" customHeight="1">
      <c r="A181" s="18"/>
      <c r="B181" s="11"/>
      <c r="C181" s="11"/>
      <c r="D181" s="11"/>
      <c r="E181" s="22" t="s">
        <v>18</v>
      </c>
      <c r="F181" s="29"/>
      <c r="G181" s="24"/>
      <c r="H181" s="25"/>
      <c r="I181" s="25"/>
      <c r="J181" s="26"/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35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136619.10499999998</v>
      </c>
      <c r="G184" s="28">
        <f>SUM(G185:G188)</f>
        <v>70403.362</v>
      </c>
      <c r="H184" s="28">
        <f>SUM(H185:H188)</f>
        <v>66215.743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9"/>
      <c r="G185" s="24"/>
      <c r="H185" s="25"/>
      <c r="I185" s="25"/>
      <c r="J185" s="26"/>
    </row>
    <row r="186" spans="1:10" ht="23.25" customHeight="1">
      <c r="A186" s="18"/>
      <c r="B186" s="11"/>
      <c r="C186" s="11"/>
      <c r="D186" s="11"/>
      <c r="E186" s="22" t="s">
        <v>18</v>
      </c>
      <c r="F186" s="23">
        <f>G186+H186+I186+J186</f>
        <v>136619.10499999998</v>
      </c>
      <c r="G186" s="29">
        <v>70403.362</v>
      </c>
      <c r="H186" s="29">
        <f>67325.116-33662.558+17435.544+3217.641+11900</f>
        <v>66215.743</v>
      </c>
      <c r="I186" s="29">
        <f>67325.116-67325.116</f>
        <v>0</v>
      </c>
      <c r="J186" s="29">
        <f>67325.116-67325.116</f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36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18" t="s">
        <v>90</v>
      </c>
      <c r="B189" s="11" t="s">
        <v>91</v>
      </c>
      <c r="C189" s="11" t="s">
        <v>31</v>
      </c>
      <c r="D189" s="11" t="s">
        <v>15</v>
      </c>
      <c r="E189" s="20" t="s">
        <v>16</v>
      </c>
      <c r="F189" s="28">
        <f>SUM(F190:F193)</f>
        <v>3930.46623</v>
      </c>
      <c r="G189" s="28">
        <f>SUM(G190:G193)</f>
        <v>3628.86424</v>
      </c>
      <c r="H189" s="28">
        <f>SUM(H190:H193)</f>
        <v>301.60199</v>
      </c>
      <c r="I189" s="28">
        <f>SUM(I190:I193)</f>
        <v>0</v>
      </c>
      <c r="J189" s="28">
        <f>SUM(J190:J193)</f>
        <v>0</v>
      </c>
    </row>
    <row r="190" spans="1:10" ht="23.25" customHeight="1">
      <c r="A190" s="18"/>
      <c r="B190" s="11"/>
      <c r="C190" s="11"/>
      <c r="D190" s="11"/>
      <c r="E190" s="22" t="s">
        <v>17</v>
      </c>
      <c r="F190" s="23">
        <f aca="true" t="shared" si="3" ref="F190:F191">G190+H190+I190+J190</f>
        <v>1170.98045</v>
      </c>
      <c r="G190" s="29">
        <v>1170.98045</v>
      </c>
      <c r="H190" s="32">
        <v>0</v>
      </c>
      <c r="I190" s="29">
        <v>0</v>
      </c>
      <c r="J190" s="29">
        <v>0</v>
      </c>
    </row>
    <row r="191" spans="1:10" ht="23.25" customHeight="1">
      <c r="A191" s="18"/>
      <c r="B191" s="11"/>
      <c r="C191" s="11"/>
      <c r="D191" s="11"/>
      <c r="E191" s="22" t="s">
        <v>18</v>
      </c>
      <c r="F191" s="23">
        <f t="shared" si="3"/>
        <v>2759.48578</v>
      </c>
      <c r="G191" s="29">
        <v>2457.88379</v>
      </c>
      <c r="H191" s="36">
        <f>346.993-45.39101</f>
        <v>301.60199</v>
      </c>
      <c r="I191" s="29">
        <v>0</v>
      </c>
      <c r="J191" s="29">
        <v>0</v>
      </c>
    </row>
    <row r="192" spans="1:10" ht="23.25" customHeight="1">
      <c r="A192" s="18"/>
      <c r="B192" s="11"/>
      <c r="C192" s="11"/>
      <c r="D192" s="11"/>
      <c r="E192" s="22" t="s">
        <v>19</v>
      </c>
      <c r="F192" s="29"/>
      <c r="G192" s="24"/>
      <c r="H192" s="25"/>
      <c r="I192" s="25"/>
      <c r="J192" s="26"/>
    </row>
    <row r="193" spans="1:10" ht="33.75" customHeight="1">
      <c r="A193" s="18"/>
      <c r="B193" s="11"/>
      <c r="C193" s="11"/>
      <c r="D193" s="11"/>
      <c r="E193" s="27" t="s">
        <v>20</v>
      </c>
      <c r="F193" s="29"/>
      <c r="G193" s="24"/>
      <c r="H193" s="25"/>
      <c r="I193" s="25"/>
      <c r="J193" s="26"/>
    </row>
    <row r="194" spans="1:10" ht="23.25" customHeight="1">
      <c r="A194" s="50"/>
      <c r="B194" s="51" t="s">
        <v>92</v>
      </c>
      <c r="C194" s="18"/>
      <c r="D194" s="18"/>
      <c r="E194" s="52" t="s">
        <v>16</v>
      </c>
      <c r="F194" s="37">
        <f>F195+F196+F197+F198</f>
        <v>1553268.47493</v>
      </c>
      <c r="G194" s="37">
        <f>G195+G196+G197+G198</f>
        <v>426799.18607999996</v>
      </c>
      <c r="H194" s="37">
        <f>H195+H196+H197+H198</f>
        <v>423428.97385</v>
      </c>
      <c r="I194" s="37">
        <f>I195+I196+I197+I198</f>
        <v>350397.686</v>
      </c>
      <c r="J194" s="37">
        <f>J195+J196+J197+J198</f>
        <v>353183.02900000004</v>
      </c>
    </row>
    <row r="195" spans="1:10" ht="23.25" customHeight="1">
      <c r="A195" s="50"/>
      <c r="B195" s="18"/>
      <c r="C195" s="18"/>
      <c r="D195" s="18"/>
      <c r="E195" s="22" t="s">
        <v>17</v>
      </c>
      <c r="F195" s="37">
        <f>F165+F175+F180+F190</f>
        <v>117469.56443</v>
      </c>
      <c r="G195" s="37">
        <f aca="true" t="shared" si="4" ref="G195:G196">G125</f>
        <v>51392.92243</v>
      </c>
      <c r="H195" s="37">
        <f aca="true" t="shared" si="5" ref="H195:H196">H125</f>
        <v>45095.58</v>
      </c>
      <c r="I195" s="37">
        <f aca="true" t="shared" si="6" ref="I195:I196">I125</f>
        <v>10284.836</v>
      </c>
      <c r="J195" s="37">
        <f aca="true" t="shared" si="7" ref="J195:J196">J125</f>
        <v>10696.226</v>
      </c>
    </row>
    <row r="196" spans="1:10" ht="23.25" customHeight="1">
      <c r="A196" s="50"/>
      <c r="B196" s="18"/>
      <c r="C196" s="18"/>
      <c r="D196" s="18"/>
      <c r="E196" s="22" t="s">
        <v>18</v>
      </c>
      <c r="F196" s="37">
        <f>F146+F151+F156+F161+F171+F186+F191+F136+F141</f>
        <v>1411225.11236</v>
      </c>
      <c r="G196" s="37">
        <f t="shared" si="4"/>
        <v>369258.00551</v>
      </c>
      <c r="H196" s="37">
        <f t="shared" si="5"/>
        <v>370339.22185</v>
      </c>
      <c r="I196" s="37">
        <f t="shared" si="6"/>
        <v>334489.491</v>
      </c>
      <c r="J196" s="37">
        <f t="shared" si="7"/>
        <v>337138.39400000003</v>
      </c>
    </row>
    <row r="197" spans="1:10" ht="23.25" customHeight="1">
      <c r="A197" s="50"/>
      <c r="B197" s="18"/>
      <c r="C197" s="18"/>
      <c r="D197" s="18"/>
      <c r="E197" s="22" t="s">
        <v>19</v>
      </c>
      <c r="F197" s="37">
        <f>F22+F27+F32+F37+F42+F47+F62+F67+F72+F77+F82+F87+F92+F97+F112+F122+F142</f>
        <v>24573.798140000003</v>
      </c>
      <c r="G197" s="37">
        <f>G14+G109+G114+G142</f>
        <v>6148.25814</v>
      </c>
      <c r="H197" s="37">
        <f>H14+H109+H114+H127</f>
        <v>7994.172</v>
      </c>
      <c r="I197" s="37">
        <f>I14+I109+I114</f>
        <v>5623.3589999999995</v>
      </c>
      <c r="J197" s="37">
        <f>J14+J109+J114</f>
        <v>5348.409</v>
      </c>
    </row>
    <row r="198" spans="1:10" ht="23.25" customHeight="1">
      <c r="A198" s="50"/>
      <c r="B198" s="18"/>
      <c r="C198" s="18"/>
      <c r="D198" s="18"/>
      <c r="E198" s="27" t="s">
        <v>20</v>
      </c>
      <c r="F198" s="53"/>
      <c r="G198" s="24"/>
      <c r="H198" s="25"/>
      <c r="I198" s="25"/>
      <c r="J198" s="26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2022-11-08T11:57:01Z</cp:lastPrinted>
  <dcterms:created xsi:type="dcterms:W3CDTF">2017-08-22T08:53:23Z</dcterms:created>
  <dcterms:modified xsi:type="dcterms:W3CDTF">2022-11-08T11:56:24Z</dcterms:modified>
  <cp:category/>
  <cp:version/>
  <cp:contentType/>
  <cp:contentStatus/>
  <cp:revision>399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